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Юнит-экономика" sheetId="1" r:id="rId1"/>
    <sheet name="План на 24 месяца" sheetId="2" r:id="rId2"/>
    <sheet name="Расходы" sheetId="3" r:id="rId3"/>
    <sheet name="Точка безубыточности" sheetId="4" r:id="rId4"/>
    <sheet name="Как заполнить" sheetId="5" r:id="rId5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30" customWidth="1"/>
    <col min="2" max="2" width="14" customWidth="1"/>
    <col min="3" max="3" width="14" customWidth="1"/>
    <col min="4" max="4" width="11" customWidth="1"/>
    <col min="5" max="5" width="5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Юнит-экономика: окупает ли себя один клиент</t>
        </is>
      </c>
    </row>
    <row r="3" ht="45" customHeight="1">
      <c r="A3" s="4" t="inlineStr">
        <is>
          <t xml:space="preserve">Колонка «Пример: кофейня у МЦД» — цифры проверки идеи кофейни с собой у станции МЦД по нашей методике: маржа, срок жизни и CAC взяты из норм категории общепита. Свои цифры вписывай в колонку «Твой бизнес»: строки с типом «ввод» заполняешь ты, строки «формула» считаются сами.</t>
        </is>
      </c>
    </row>
    <row r="4" ht="30" customHeight="1">
      <c r="A4" s="4" t="inlineStr">
        <is>
          <t xml:space="preserve">Всё, что ты ввёл или поменял сам, — твои допущения, а не данные рынка. Если LTV/CAC меньше 1, дальше не иди: меняй цену, себестоимость или канал привлечения.</t>
        </is>
      </c>
    </row>
    <row r="6" ht="30" customHeight="1">
      <c r="A6" s="2" t="inlineStr">
        <is>
          <t xml:space="preserve">Показатель</t>
        </is>
      </c>
      <c r="B6" s="2" t="inlineStr">
        <is>
          <t xml:space="preserve">Пример: кофейня у МЦД</t>
        </is>
      </c>
      <c r="C6" s="2" t="inlineStr">
        <is>
          <t xml:space="preserve">Твой бизнес</t>
        </is>
      </c>
      <c r="D6" s="2" t="inlineStr">
        <is>
          <t xml:space="preserve">Тип (ввод/формула)</t>
        </is>
      </c>
      <c r="E6" s="2" t="inlineStr">
        <is>
          <t xml:space="preserve">Что это и откуда взять</t>
        </is>
      </c>
    </row>
    <row r="7" ht="30" customHeight="1">
      <c r="A7" s="5" t="inlineStr">
        <is>
          <t xml:space="preserve">Цена одной покупки, ₽</t>
        </is>
      </c>
      <c r="B7" s="3">
        <v>190</v>
      </c>
      <c r="C7" s="3"/>
      <c r="D7" s="3" t="inlineStr">
        <is>
          <t xml:space="preserve">ввод</t>
        </is>
      </c>
      <c r="E7" s="3" t="inlineStr">
        <is>
          <t xml:space="preserve">Средняя сумма одной покупки: бери из своего меню или прайса.</t>
        </is>
      </c>
    </row>
    <row r="8" ht="45" customHeight="1">
      <c r="A8" s="5" t="inlineStr">
        <is>
          <t xml:space="preserve">Покупок в месяц на клиента</t>
        </is>
      </c>
      <c r="B8" s="3">
        <v>16</v>
      </c>
      <c r="C8" s="3"/>
      <c r="D8" s="3" t="inlineStr">
        <is>
          <t xml:space="preserve">ввод</t>
        </is>
      </c>
      <c r="E8" s="3" t="inlineStr">
        <is>
          <t xml:space="preserve">Сколько раз один клиент покупает за месяц: по кассе или картам лояльности; для новой идеи — норма категории как допущение.</t>
        </is>
      </c>
    </row>
    <row r="9" ht="60" customHeight="1">
      <c r="A9" s="5" t="inlineStr">
        <is>
          <t xml:space="preserve">Маржа, доля цены</t>
        </is>
      </c>
      <c r="B9" s="3">
        <v>0.12</v>
      </c>
      <c r="C9" s="3"/>
      <c r="D9" s="3" t="inlineStr">
        <is>
          <t xml:space="preserve">ввод</t>
        </is>
      </c>
      <c r="E9" s="3" t="inlineStr">
        <is>
          <t xml:space="preserve">Доля цены, которая остаётся после прямых затрат на одну покупку: сырьё, стакан, комиссия за оплату, доставка. Аренда и зарплаты в маржу не входят, их считает вкладка «Расходы». Вписывай долей: 12 % — это 0,12.</t>
        </is>
      </c>
    </row>
    <row r="10" ht="30" customHeight="1">
      <c r="A10" s="5" t="inlineStr">
        <is>
          <t xml:space="preserve">Срок жизни клиента, мес.</t>
        </is>
      </c>
      <c r="B10" s="3">
        <v>10</v>
      </c>
      <c r="C10" s="3"/>
      <c r="D10" s="3" t="inlineStr">
        <is>
          <t xml:space="preserve">ввод</t>
        </is>
      </c>
      <c r="E10" s="3" t="inlineStr">
        <is>
          <t xml:space="preserve">Сколько месяцев клиент покупает, пока не уйдёт; для новой идеи — норма категории как допущение.</t>
        </is>
      </c>
    </row>
    <row r="11" ht="45" customHeight="1">
      <c r="A11" s="5" t="inlineStr">
        <is>
          <t xml:space="preserve">CAC, ₽</t>
        </is>
      </c>
      <c r="B11" s="3">
        <v>1840</v>
      </c>
      <c r="C11" s="3"/>
      <c r="D11" s="3" t="inlineStr">
        <is>
          <t xml:space="preserve">ввод</t>
        </is>
      </c>
      <c r="E11" s="3" t="inlineStr">
        <is>
          <t xml:space="preserve">Стоимость привлечения одного клиента: расходы на рекламу ÷ новые клиенты за тот же месяц; для новой идеи — норма категории как допущение.</t>
        </is>
      </c>
    </row>
    <row r="12">
      <c r="A12" s="5" t="inlineStr">
        <is>
          <t xml:space="preserve">Выручка с клиента в месяц, ₽</t>
        </is>
      </c>
      <c r="B12" s="3">
        <f>IF(AND(ISNUMBER(B7),ISNUMBER(B8)),B7*B8,"")</f>
      </c>
      <c r="C12" s="3">
        <f>IF(AND(ISNUMBER(C7),ISNUMBER(C8)),C7*C8,"")</f>
      </c>
      <c r="D12" s="3" t="inlineStr">
        <is>
          <t xml:space="preserve">формула</t>
        </is>
      </c>
      <c r="E12" s="3" t="inlineStr">
        <is>
          <t xml:space="preserve">Цена × покупок в месяц.</t>
        </is>
      </c>
    </row>
    <row r="13">
      <c r="A13" s="5" t="inlineStr">
        <is>
          <t xml:space="preserve">Маржинальный доход в месяц, ₽</t>
        </is>
      </c>
      <c r="B13" s="3">
        <f>IF(AND(ISNUMBER(B12),ISNUMBER(B9)),B12*B9,"")</f>
      </c>
      <c r="C13" s="3">
        <f>IF(AND(ISNUMBER(C12),ISNUMBER(C9)),C12*C9,"")</f>
      </c>
      <c r="D13" s="3" t="inlineStr">
        <is>
          <t xml:space="preserve">формула</t>
        </is>
      </c>
      <c r="E13" s="3" t="inlineStr">
        <is>
          <t xml:space="preserve">Выручка с клиента в месяц × маржа.</t>
        </is>
      </c>
    </row>
    <row r="14" ht="30" customHeight="1">
      <c r="A14" s="5" t="inlineStr">
        <is>
          <t xml:space="preserve">LTV, ₽</t>
        </is>
      </c>
      <c r="B14" s="3">
        <f>IF(AND(ISNUMBER(B13),ISNUMBER(B10)),B13*B10,"")</f>
      </c>
      <c r="C14" s="3">
        <f>IF(AND(ISNUMBER(C13),ISNUMBER(C10)),C13*C10,"")</f>
      </c>
      <c r="D14" s="3" t="inlineStr">
        <is>
          <t xml:space="preserve">формула</t>
        </is>
      </c>
      <c r="E14" s="3" t="inlineStr">
        <is>
          <t xml:space="preserve">Маржинальный доход в месяц × срок жизни: сколько клиент приносит за всё время.</t>
        </is>
      </c>
    </row>
    <row r="15" ht="30" customHeight="1">
      <c r="A15" s="5" t="inlineStr">
        <is>
          <t xml:space="preserve">LTV/CAC</t>
        </is>
      </c>
      <c r="B15" s="3">
        <f>IF(AND(ISNUMBER(B14),ISNUMBER(B11)),IF(B11&gt;0,ROUND(B14/B11,2),"—"),"")</f>
      </c>
      <c r="C15" s="3">
        <f>IF(AND(ISNUMBER(C14),ISNUMBER(C11)),IF(C11&gt;0,ROUND(C14/C11,2),"—"),"")</f>
      </c>
      <c r="D15" s="3" t="inlineStr">
        <is>
          <t xml:space="preserve">формула</t>
        </is>
      </c>
      <c r="E15" s="3" t="inlineStr">
        <is>
          <t xml:space="preserve">LTV ÷ CAC: от 3 — запас есть, от 1 до 3 — тонко, ниже 1 — убыток на каждом клиенте.</t>
        </is>
      </c>
    </row>
    <row r="16" ht="30" customHeight="1">
      <c r="A16" s="5" t="inlineStr">
        <is>
          <t xml:space="preserve">Окупаемость CAC, мес.</t>
        </is>
      </c>
      <c r="B16" s="3">
        <f>IF(AND(ISNUMBER(B11),ISNUMBER(B13)),IF(B13&gt;0,ROUND(B11/B13,2),"—"),"")</f>
      </c>
      <c r="C16" s="3">
        <f>IF(AND(ISNUMBER(C11),ISNUMBER(C13)),IF(C13&gt;0,ROUND(C11/C13,2),"—"),"")</f>
      </c>
      <c r="D16" s="3" t="inlineStr">
        <is>
          <t xml:space="preserve">формула</t>
        </is>
      </c>
      <c r="E16" s="3" t="inlineStr">
        <is>
          <t xml:space="preserve">CAC ÷ маржинальный доход в месяц: за сколько месяцев клиент возвращает деньги на своё привлечение.</t>
        </is>
      </c>
    </row>
    <row r="17" ht="30" customHeight="1">
      <c r="A17" s="5" t="inlineStr">
        <is>
          <t xml:space="preserve">CAC, при котором клиент окупается за 12 месяцев, ₽</t>
        </is>
      </c>
      <c r="B17" s="3">
        <f>IF(ISNUMBER(B13),B13*12,"")</f>
      </c>
      <c r="C17" s="3">
        <f>IF(ISNUMBER(C13),C13*12,"")</f>
      </c>
      <c r="D17" s="3" t="inlineStr">
        <is>
          <t xml:space="preserve">формула</t>
        </is>
      </c>
      <c r="E17" s="3" t="inlineStr">
        <is>
          <t xml:space="preserve">Маржинальный доход в месяц × 12: дороже привлекать нельзя, если клиент должен окупиться за год.</t>
        </is>
      </c>
    </row>
    <row r="18" ht="30" customHeight="1">
      <c r="A18" s="5" t="inlineStr">
        <is>
          <t xml:space="preserve">Вывод</t>
        </is>
      </c>
      <c r="B18" s="3">
        <f>IF(ISNUMBER(B15),IF(B15&gt;=3,"запас есть",IF(B15&gt;=1,"тонко","убыток на каждом клиенте")),"")</f>
      </c>
      <c r="C18" s="3">
        <f>IF(ISNUMBER(C15),IF(C15&gt;=3,"запас есть",IF(C15&gt;=1,"тонко","убыток на каждом клиенте")),"")</f>
      </c>
      <c r="D18" s="3" t="inlineStr">
        <is>
          <t xml:space="preserve">формула</t>
        </is>
      </c>
      <c r="E18" s="3" t="inlineStr">
        <is>
          <t xml:space="preserve">По порогам нашей методики: LTV/CAC от 3 — «запас есть», от 1 до 3 — «тонко», ниже 1 — «убыток на каждом клиенте».</t>
        </is>
      </c>
    </row>
    <row r="19">
      <c r="A19" s="5" t="inlineStr">
        <is>
          <t xml:space="preserve">Клиент окупает себя до ухода?</t>
        </is>
      </c>
      <c r="B19" s="3">
        <f>IF(NOT(ISNUMBER(B10)),"",IF(ISNUMBER(B16),IF(B16&lt;=B10,"да","нет"),IF(B16="—","нет","")))</f>
      </c>
      <c r="C19" s="3">
        <f>IF(NOT(ISNUMBER(C10)),"",IF(ISNUMBER(C16),IF(C16&lt;=C10,"да","нет"),IF(C16="—","нет","")))</f>
      </c>
      <c r="D19" s="3" t="inlineStr">
        <is>
          <t xml:space="preserve">формула</t>
        </is>
      </c>
      <c r="E19" s="3" t="inlineStr">
        <is>
          <t xml:space="preserve">«Нет», если окупаемость CAC длиннее срока жизни клиента.</t>
        </is>
      </c>
    </row>
  </sheetData>
  <mergeCells count="4">
    <mergeCell ref="A1:E1"/>
    <mergeCell ref="A2:E2"/>
    <mergeCell ref="A3:E3"/>
    <mergeCell ref="A4:E4"/>
  </mergeCell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26" customWidth="1"/>
    <col min="2" max="2" width="26" customWidth="1"/>
    <col min="3" max="3" width="10" customWidth="1"/>
    <col min="4" max="4" width="11" customWidth="1"/>
    <col min="5" max="5" width="13" customWidth="1"/>
    <col min="6" max="6" width="13" customWidth="1"/>
    <col min="7" max="7" width="13" customWidth="1"/>
    <col min="8" max="8" width="13" customWidth="1"/>
    <col min="9" max="9" width="12" customWidth="1"/>
    <col min="10" max="10" width="13" customWidth="1"/>
    <col min="11" max="11" width="15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План на 24 месяца: сколько денег нужно и когда они вернутся</t>
        </is>
      </c>
    </row>
    <row r="3" ht="30" customHeight="1">
      <c r="A3" s="4" t="inlineStr">
        <is>
          <t xml:space="preserve">Вводы: налоговый режим и ставка в шапке, новые клиенты по месяцам в колонке «Новые клиенты». Цена, покупки, маржа, срок жизни и CAC берутся из колонки «Твой бизнес» вкладки «Юнит-экономика», расходы — с вкладки «Расходы».</t>
        </is>
      </c>
    </row>
    <row r="4" ht="30" customHeight="1">
      <c r="A4" s="4" t="inlineStr">
        <is>
          <t xml:space="preserve">Ушли = активные прошлого месяца ÷ срок жизни; активные = активные прошлого месяца + новые − ушли; выручка = активные × покупок в месяц × цена; переменные расходы = выручка × (1 − маржа); привлечение = новые × CAC; прибыль = выручка − переменные − привлечение − постоянные − налог.</t>
        </is>
      </c>
    </row>
    <row r="5" ht="45" customHeight="1">
      <c r="A5" s="4" t="inlineStr">
        <is>
          <t xml:space="preserve">Деньги нарастающим итогом = стартовые расходы со знаком минус + сумма прибыли с первого месяца по текущий. Месяц возврата вложений — первый месяц, когда колонка не меньше нуля; самая глубокая точка — сколько денег нужно на старт и на месяцы в минусе. Новых клиентов в месяц бери не больше потолка спроса: запросы в месяц × 12 × 2 % ÷ 12, где 2 % — допущение нашей методики.</t>
        </is>
      </c>
    </row>
    <row r="7" ht="30" customHeight="1">
      <c r="A7" s="2" t="inlineStr">
        <is>
          <t xml:space="preserve">Месяц</t>
        </is>
      </c>
      <c r="B7" s="2" t="inlineStr">
        <is>
          <t xml:space="preserve">Новые клиенты</t>
        </is>
      </c>
      <c r="C7" s="2" t="inlineStr">
        <is>
          <t xml:space="preserve">Ушли</t>
        </is>
      </c>
      <c r="D7" s="2" t="inlineStr">
        <is>
          <t xml:space="preserve">Активные</t>
        </is>
      </c>
      <c r="E7" s="2" t="inlineStr">
        <is>
          <t xml:space="preserve">Выручка, ₽</t>
        </is>
      </c>
      <c r="F7" s="2" t="inlineStr">
        <is>
          <t xml:space="preserve">Переменные расходы, ₽</t>
        </is>
      </c>
      <c r="G7" s="2" t="inlineStr">
        <is>
          <t xml:space="preserve">Привлечение, ₽</t>
        </is>
      </c>
      <c r="H7" s="2" t="inlineStr">
        <is>
          <t xml:space="preserve">Постоянные расходы, ₽</t>
        </is>
      </c>
      <c r="I7" s="2" t="inlineStr">
        <is>
          <t xml:space="preserve">Налог, ₽</t>
        </is>
      </c>
      <c r="J7" s="2" t="inlineStr">
        <is>
          <t xml:space="preserve">Прибыль, ₽</t>
        </is>
      </c>
      <c r="K7" s="2" t="inlineStr">
        <is>
          <t xml:space="preserve">Деньги нарастающим итогом, ₽</t>
        </is>
      </c>
    </row>
    <row r="8">
      <c r="A8" s="5" t="inlineStr">
        <is>
          <t xml:space="preserve">Налоговый режим</t>
        </is>
      </c>
      <c r="B8" s="3"/>
      <c r="C8" s="3"/>
      <c r="D8" s="3"/>
      <c r="E8" s="3"/>
      <c r="F8" s="3"/>
      <c r="G8" s="3"/>
      <c r="H8" s="3"/>
      <c r="I8" s="3"/>
      <c r="J8" s="3"/>
      <c r="K8" s="3"/>
    </row>
    <row r="9">
      <c r="A9" s="5" t="inlineStr">
        <is>
          <t xml:space="preserve">Ставка налога, %</t>
        </is>
      </c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5" t="inlineStr">
        <is>
          <t xml:space="preserve">Месяц возврата вложений</t>
        </is>
      </c>
      <c r="B10" s="3">
        <f>IF(SUM(E13:E36)=0,"",IFERROR(IF(SUMPRODUCT(MIN(A13:A36+100*(1-(K13:K36&gt;=0)*(E13:E36&gt;0))))&gt;24,"не за 24 месяца",SUMPRODUCT(MIN(A13:A36+100*(1-(K13:K36&gt;=0)*(E13:E36&gt;0))))),"не за 24 месяца"))</f>
      </c>
      <c r="C10" s="3"/>
      <c r="D10" s="3"/>
      <c r="E10" s="3"/>
      <c r="F10" s="3"/>
      <c r="G10" s="3"/>
      <c r="H10" s="3"/>
      <c r="I10" s="3"/>
      <c r="J10" s="3"/>
      <c r="K10" s="3"/>
    </row>
    <row r="11">
      <c r="A11" s="5" t="inlineStr">
        <is>
          <t xml:space="preserve">Самая глубокая точка, ₽</t>
        </is>
      </c>
      <c r="B11" s="3">
        <f>IF(AND(SUM(E13:E36)=0,N('Расходы'!$B$16)=0),"",-MIN(0,MIN(K13:K36)))</f>
      </c>
      <c r="C11" s="3"/>
      <c r="D11" s="3"/>
      <c r="E11" s="3"/>
      <c r="F11" s="3"/>
      <c r="G11" s="3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>
      <c r="A13" s="3">
        <v>1</v>
      </c>
      <c r="B13" s="3"/>
      <c r="C13" s="3">
        <v>0</v>
      </c>
      <c r="D13" s="3">
        <f>N(B13)</f>
      </c>
      <c r="E13" s="3">
        <f>D13*N('Юнит-экономика'!$C$8)*N('Юнит-экономика'!$C$7)</f>
      </c>
      <c r="F13" s="3">
        <f>E13*(1-N('Юнит-экономика'!$C$9))</f>
      </c>
      <c r="G13" s="3">
        <f>N(B13)*N('Юнит-экономика'!$C$11)</f>
      </c>
      <c r="H13" s="3">
        <f>N('Расходы'!$B$25)</f>
      </c>
      <c r="I13" s="3">
        <f>IF($B$8="УСН «доходы»",E13,IF($B$8="УСН «доходы минус расходы»",MAX(0,E13-F13-G13-H13),0))*N($B$9)/100</f>
      </c>
      <c r="J13" s="3">
        <f>E13-F13-G13-H13-I13</f>
      </c>
      <c r="K13" s="3">
        <f>-N('Расходы'!$B$16)+J13</f>
      </c>
    </row>
    <row r="14">
      <c r="A14" s="3">
        <v>2</v>
      </c>
      <c r="B14" s="3"/>
      <c r="C14" s="3">
        <f>IF(N('Юнит-экономика'!$C$10)&gt;0,D13/'Юнит-экономика'!$C$10,0)</f>
      </c>
      <c r="D14" s="3">
        <f>D13+N(B14)-C14</f>
      </c>
      <c r="E14" s="3">
        <f>D14*N('Юнит-экономика'!$C$8)*N('Юнит-экономика'!$C$7)</f>
      </c>
      <c r="F14" s="3">
        <f>E14*(1-N('Юнит-экономика'!$C$9))</f>
      </c>
      <c r="G14" s="3">
        <f>N(B14)*N('Юнит-экономика'!$C$11)</f>
      </c>
      <c r="H14" s="3">
        <f>N('Расходы'!$B$25)</f>
      </c>
      <c r="I14" s="3">
        <f>IF($B$8="УСН «доходы»",E14,IF($B$8="УСН «доходы минус расходы»",MAX(0,E14-F14-G14-H14),0))*N($B$9)/100</f>
      </c>
      <c r="J14" s="3">
        <f>E14-F14-G14-H14-I14</f>
      </c>
      <c r="K14" s="3">
        <f>K13+J14</f>
      </c>
    </row>
    <row r="15">
      <c r="A15" s="3">
        <v>3</v>
      </c>
      <c r="B15" s="3"/>
      <c r="C15" s="3">
        <f>IF(N('Юнит-экономика'!$C$10)&gt;0,D14/'Юнит-экономика'!$C$10,0)</f>
      </c>
      <c r="D15" s="3">
        <f>D14+N(B15)-C15</f>
      </c>
      <c r="E15" s="3">
        <f>D15*N('Юнит-экономика'!$C$8)*N('Юнит-экономика'!$C$7)</f>
      </c>
      <c r="F15" s="3">
        <f>E15*(1-N('Юнит-экономика'!$C$9))</f>
      </c>
      <c r="G15" s="3">
        <f>N(B15)*N('Юнит-экономика'!$C$11)</f>
      </c>
      <c r="H15" s="3">
        <f>N('Расходы'!$B$25)</f>
      </c>
      <c r="I15" s="3">
        <f>IF($B$8="УСН «доходы»",E15,IF($B$8="УСН «доходы минус расходы»",MAX(0,E15-F15-G15-H15),0))*N($B$9)/100</f>
      </c>
      <c r="J15" s="3">
        <f>E15-F15-G15-H15-I15</f>
      </c>
      <c r="K15" s="3">
        <f>K14+J15</f>
      </c>
    </row>
    <row r="16">
      <c r="A16" s="3">
        <v>4</v>
      </c>
      <c r="B16" s="3"/>
      <c r="C16" s="3">
        <f>IF(N('Юнит-экономика'!$C$10)&gt;0,D15/'Юнит-экономика'!$C$10,0)</f>
      </c>
      <c r="D16" s="3">
        <f>D15+N(B16)-C16</f>
      </c>
      <c r="E16" s="3">
        <f>D16*N('Юнит-экономика'!$C$8)*N('Юнит-экономика'!$C$7)</f>
      </c>
      <c r="F16" s="3">
        <f>E16*(1-N('Юнит-экономика'!$C$9))</f>
      </c>
      <c r="G16" s="3">
        <f>N(B16)*N('Юнит-экономика'!$C$11)</f>
      </c>
      <c r="H16" s="3">
        <f>N('Расходы'!$B$25)</f>
      </c>
      <c r="I16" s="3">
        <f>IF($B$8="УСН «доходы»",E16,IF($B$8="УСН «доходы минус расходы»",MAX(0,E16-F16-G16-H16),0))*N($B$9)/100</f>
      </c>
      <c r="J16" s="3">
        <f>E16-F16-G16-H16-I16</f>
      </c>
      <c r="K16" s="3">
        <f>K15+J16</f>
      </c>
    </row>
    <row r="17">
      <c r="A17" s="3">
        <v>5</v>
      </c>
      <c r="B17" s="3"/>
      <c r="C17" s="3">
        <f>IF(N('Юнит-экономика'!$C$10)&gt;0,D16/'Юнит-экономика'!$C$10,0)</f>
      </c>
      <c r="D17" s="3">
        <f>D16+N(B17)-C17</f>
      </c>
      <c r="E17" s="3">
        <f>D17*N('Юнит-экономика'!$C$8)*N('Юнит-экономика'!$C$7)</f>
      </c>
      <c r="F17" s="3">
        <f>E17*(1-N('Юнит-экономика'!$C$9))</f>
      </c>
      <c r="G17" s="3">
        <f>N(B17)*N('Юнит-экономика'!$C$11)</f>
      </c>
      <c r="H17" s="3">
        <f>N('Расходы'!$B$25)</f>
      </c>
      <c r="I17" s="3">
        <f>IF($B$8="УСН «доходы»",E17,IF($B$8="УСН «доходы минус расходы»",MAX(0,E17-F17-G17-H17),0))*N($B$9)/100</f>
      </c>
      <c r="J17" s="3">
        <f>E17-F17-G17-H17-I17</f>
      </c>
      <c r="K17" s="3">
        <f>K16+J17</f>
      </c>
    </row>
    <row r="18">
      <c r="A18" s="3">
        <v>6</v>
      </c>
      <c r="B18" s="3"/>
      <c r="C18" s="3">
        <f>IF(N('Юнит-экономика'!$C$10)&gt;0,D17/'Юнит-экономика'!$C$10,0)</f>
      </c>
      <c r="D18" s="3">
        <f>D17+N(B18)-C18</f>
      </c>
      <c r="E18" s="3">
        <f>D18*N('Юнит-экономика'!$C$8)*N('Юнит-экономика'!$C$7)</f>
      </c>
      <c r="F18" s="3">
        <f>E18*(1-N('Юнит-экономика'!$C$9))</f>
      </c>
      <c r="G18" s="3">
        <f>N(B18)*N('Юнит-экономика'!$C$11)</f>
      </c>
      <c r="H18" s="3">
        <f>N('Расходы'!$B$25)</f>
      </c>
      <c r="I18" s="3">
        <f>IF($B$8="УСН «доходы»",E18,IF($B$8="УСН «доходы минус расходы»",MAX(0,E18-F18-G18-H18),0))*N($B$9)/100</f>
      </c>
      <c r="J18" s="3">
        <f>E18-F18-G18-H18-I18</f>
      </c>
      <c r="K18" s="3">
        <f>K17+J18</f>
      </c>
    </row>
    <row r="19">
      <c r="A19" s="3">
        <v>7</v>
      </c>
      <c r="B19" s="3"/>
      <c r="C19" s="3">
        <f>IF(N('Юнит-экономика'!$C$10)&gt;0,D18/'Юнит-экономика'!$C$10,0)</f>
      </c>
      <c r="D19" s="3">
        <f>D18+N(B19)-C19</f>
      </c>
      <c r="E19" s="3">
        <f>D19*N('Юнит-экономика'!$C$8)*N('Юнит-экономика'!$C$7)</f>
      </c>
      <c r="F19" s="3">
        <f>E19*(1-N('Юнит-экономика'!$C$9))</f>
      </c>
      <c r="G19" s="3">
        <f>N(B19)*N('Юнит-экономика'!$C$11)</f>
      </c>
      <c r="H19" s="3">
        <f>N('Расходы'!$B$25)</f>
      </c>
      <c r="I19" s="3">
        <f>IF($B$8="УСН «доходы»",E19,IF($B$8="УСН «доходы минус расходы»",MAX(0,E19-F19-G19-H19),0))*N($B$9)/100</f>
      </c>
      <c r="J19" s="3">
        <f>E19-F19-G19-H19-I19</f>
      </c>
      <c r="K19" s="3">
        <f>K18+J19</f>
      </c>
    </row>
    <row r="20">
      <c r="A20" s="3">
        <v>8</v>
      </c>
      <c r="B20" s="3"/>
      <c r="C20" s="3">
        <f>IF(N('Юнит-экономика'!$C$10)&gt;0,D19/'Юнит-экономика'!$C$10,0)</f>
      </c>
      <c r="D20" s="3">
        <f>D19+N(B20)-C20</f>
      </c>
      <c r="E20" s="3">
        <f>D20*N('Юнит-экономика'!$C$8)*N('Юнит-экономика'!$C$7)</f>
      </c>
      <c r="F20" s="3">
        <f>E20*(1-N('Юнит-экономика'!$C$9))</f>
      </c>
      <c r="G20" s="3">
        <f>N(B20)*N('Юнит-экономика'!$C$11)</f>
      </c>
      <c r="H20" s="3">
        <f>N('Расходы'!$B$25)</f>
      </c>
      <c r="I20" s="3">
        <f>IF($B$8="УСН «доходы»",E20,IF($B$8="УСН «доходы минус расходы»",MAX(0,E20-F20-G20-H20),0))*N($B$9)/100</f>
      </c>
      <c r="J20" s="3">
        <f>E20-F20-G20-H20-I20</f>
      </c>
      <c r="K20" s="3">
        <f>K19+J20</f>
      </c>
    </row>
    <row r="21">
      <c r="A21" s="3">
        <v>9</v>
      </c>
      <c r="B21" s="3"/>
      <c r="C21" s="3">
        <f>IF(N('Юнит-экономика'!$C$10)&gt;0,D20/'Юнит-экономика'!$C$10,0)</f>
      </c>
      <c r="D21" s="3">
        <f>D20+N(B21)-C21</f>
      </c>
      <c r="E21" s="3">
        <f>D21*N('Юнит-экономика'!$C$8)*N('Юнит-экономика'!$C$7)</f>
      </c>
      <c r="F21" s="3">
        <f>E21*(1-N('Юнит-экономика'!$C$9))</f>
      </c>
      <c r="G21" s="3">
        <f>N(B21)*N('Юнит-экономика'!$C$11)</f>
      </c>
      <c r="H21" s="3">
        <f>N('Расходы'!$B$25)</f>
      </c>
      <c r="I21" s="3">
        <f>IF($B$8="УСН «доходы»",E21,IF($B$8="УСН «доходы минус расходы»",MAX(0,E21-F21-G21-H21),0))*N($B$9)/100</f>
      </c>
      <c r="J21" s="3">
        <f>E21-F21-G21-H21-I21</f>
      </c>
      <c r="K21" s="3">
        <f>K20+J21</f>
      </c>
    </row>
    <row r="22">
      <c r="A22" s="3">
        <v>10</v>
      </c>
      <c r="B22" s="3"/>
      <c r="C22" s="3">
        <f>IF(N('Юнит-экономика'!$C$10)&gt;0,D21/'Юнит-экономика'!$C$10,0)</f>
      </c>
      <c r="D22" s="3">
        <f>D21+N(B22)-C22</f>
      </c>
      <c r="E22" s="3">
        <f>D22*N('Юнит-экономика'!$C$8)*N('Юнит-экономика'!$C$7)</f>
      </c>
      <c r="F22" s="3">
        <f>E22*(1-N('Юнит-экономика'!$C$9))</f>
      </c>
      <c r="G22" s="3">
        <f>N(B22)*N('Юнит-экономика'!$C$11)</f>
      </c>
      <c r="H22" s="3">
        <f>N('Расходы'!$B$25)</f>
      </c>
      <c r="I22" s="3">
        <f>IF($B$8="УСН «доходы»",E22,IF($B$8="УСН «доходы минус расходы»",MAX(0,E22-F22-G22-H22),0))*N($B$9)/100</f>
      </c>
      <c r="J22" s="3">
        <f>E22-F22-G22-H22-I22</f>
      </c>
      <c r="K22" s="3">
        <f>K21+J22</f>
      </c>
    </row>
    <row r="23">
      <c r="A23" s="3">
        <v>11</v>
      </c>
      <c r="B23" s="3"/>
      <c r="C23" s="3">
        <f>IF(N('Юнит-экономика'!$C$10)&gt;0,D22/'Юнит-экономика'!$C$10,0)</f>
      </c>
      <c r="D23" s="3">
        <f>D22+N(B23)-C23</f>
      </c>
      <c r="E23" s="3">
        <f>D23*N('Юнит-экономика'!$C$8)*N('Юнит-экономика'!$C$7)</f>
      </c>
      <c r="F23" s="3">
        <f>E23*(1-N('Юнит-экономика'!$C$9))</f>
      </c>
      <c r="G23" s="3">
        <f>N(B23)*N('Юнит-экономика'!$C$11)</f>
      </c>
      <c r="H23" s="3">
        <f>N('Расходы'!$B$25)</f>
      </c>
      <c r="I23" s="3">
        <f>IF($B$8="УСН «доходы»",E23,IF($B$8="УСН «доходы минус расходы»",MAX(0,E23-F23-G23-H23),0))*N($B$9)/100</f>
      </c>
      <c r="J23" s="3">
        <f>E23-F23-G23-H23-I23</f>
      </c>
      <c r="K23" s="3">
        <f>K22+J23</f>
      </c>
    </row>
    <row r="24">
      <c r="A24" s="3">
        <v>12</v>
      </c>
      <c r="B24" s="3"/>
      <c r="C24" s="3">
        <f>IF(N('Юнит-экономика'!$C$10)&gt;0,D23/'Юнит-экономика'!$C$10,0)</f>
      </c>
      <c r="D24" s="3">
        <f>D23+N(B24)-C24</f>
      </c>
      <c r="E24" s="3">
        <f>D24*N('Юнит-экономика'!$C$8)*N('Юнит-экономика'!$C$7)</f>
      </c>
      <c r="F24" s="3">
        <f>E24*(1-N('Юнит-экономика'!$C$9))</f>
      </c>
      <c r="G24" s="3">
        <f>N(B24)*N('Юнит-экономика'!$C$11)</f>
      </c>
      <c r="H24" s="3">
        <f>N('Расходы'!$B$25)</f>
      </c>
      <c r="I24" s="3">
        <f>IF($B$8="УСН «доходы»",E24,IF($B$8="УСН «доходы минус расходы»",MAX(0,E24-F24-G24-H24),0))*N($B$9)/100</f>
      </c>
      <c r="J24" s="3">
        <f>E24-F24-G24-H24-I24</f>
      </c>
      <c r="K24" s="3">
        <f>K23+J24</f>
      </c>
    </row>
    <row r="25">
      <c r="A25" s="3">
        <v>13</v>
      </c>
      <c r="B25" s="3"/>
      <c r="C25" s="3">
        <f>IF(N('Юнит-экономика'!$C$10)&gt;0,D24/'Юнит-экономика'!$C$10,0)</f>
      </c>
      <c r="D25" s="3">
        <f>D24+N(B25)-C25</f>
      </c>
      <c r="E25" s="3">
        <f>D25*N('Юнит-экономика'!$C$8)*N('Юнит-экономика'!$C$7)</f>
      </c>
      <c r="F25" s="3">
        <f>E25*(1-N('Юнит-экономика'!$C$9))</f>
      </c>
      <c r="G25" s="3">
        <f>N(B25)*N('Юнит-экономика'!$C$11)</f>
      </c>
      <c r="H25" s="3">
        <f>N('Расходы'!$B$25)</f>
      </c>
      <c r="I25" s="3">
        <f>IF($B$8="УСН «доходы»",E25,IF($B$8="УСН «доходы минус расходы»",MAX(0,E25-F25-G25-H25),0))*N($B$9)/100</f>
      </c>
      <c r="J25" s="3">
        <f>E25-F25-G25-H25-I25</f>
      </c>
      <c r="K25" s="3">
        <f>K24+J25</f>
      </c>
    </row>
    <row r="26">
      <c r="A26" s="3">
        <v>14</v>
      </c>
      <c r="B26" s="3"/>
      <c r="C26" s="3">
        <f>IF(N('Юнит-экономика'!$C$10)&gt;0,D25/'Юнит-экономика'!$C$10,0)</f>
      </c>
      <c r="D26" s="3">
        <f>D25+N(B26)-C26</f>
      </c>
      <c r="E26" s="3">
        <f>D26*N('Юнит-экономика'!$C$8)*N('Юнит-экономика'!$C$7)</f>
      </c>
      <c r="F26" s="3">
        <f>E26*(1-N('Юнит-экономика'!$C$9))</f>
      </c>
      <c r="G26" s="3">
        <f>N(B26)*N('Юнит-экономика'!$C$11)</f>
      </c>
      <c r="H26" s="3">
        <f>N('Расходы'!$B$25)</f>
      </c>
      <c r="I26" s="3">
        <f>IF($B$8="УСН «доходы»",E26,IF($B$8="УСН «доходы минус расходы»",MAX(0,E26-F26-G26-H26),0))*N($B$9)/100</f>
      </c>
      <c r="J26" s="3">
        <f>E26-F26-G26-H26-I26</f>
      </c>
      <c r="K26" s="3">
        <f>K25+J26</f>
      </c>
    </row>
    <row r="27">
      <c r="A27" s="3">
        <v>15</v>
      </c>
      <c r="B27" s="3"/>
      <c r="C27" s="3">
        <f>IF(N('Юнит-экономика'!$C$10)&gt;0,D26/'Юнит-экономика'!$C$10,0)</f>
      </c>
      <c r="D27" s="3">
        <f>D26+N(B27)-C27</f>
      </c>
      <c r="E27" s="3">
        <f>D27*N('Юнит-экономика'!$C$8)*N('Юнит-экономика'!$C$7)</f>
      </c>
      <c r="F27" s="3">
        <f>E27*(1-N('Юнит-экономика'!$C$9))</f>
      </c>
      <c r="G27" s="3">
        <f>N(B27)*N('Юнит-экономика'!$C$11)</f>
      </c>
      <c r="H27" s="3">
        <f>N('Расходы'!$B$25)</f>
      </c>
      <c r="I27" s="3">
        <f>IF($B$8="УСН «доходы»",E27,IF($B$8="УСН «доходы минус расходы»",MAX(0,E27-F27-G27-H27),0))*N($B$9)/100</f>
      </c>
      <c r="J27" s="3">
        <f>E27-F27-G27-H27-I27</f>
      </c>
      <c r="K27" s="3">
        <f>K26+J27</f>
      </c>
    </row>
    <row r="28">
      <c r="A28" s="3">
        <v>16</v>
      </c>
      <c r="B28" s="3"/>
      <c r="C28" s="3">
        <f>IF(N('Юнит-экономика'!$C$10)&gt;0,D27/'Юнит-экономика'!$C$10,0)</f>
      </c>
      <c r="D28" s="3">
        <f>D27+N(B28)-C28</f>
      </c>
      <c r="E28" s="3">
        <f>D28*N('Юнит-экономика'!$C$8)*N('Юнит-экономика'!$C$7)</f>
      </c>
      <c r="F28" s="3">
        <f>E28*(1-N('Юнит-экономика'!$C$9))</f>
      </c>
      <c r="G28" s="3">
        <f>N(B28)*N('Юнит-экономика'!$C$11)</f>
      </c>
      <c r="H28" s="3">
        <f>N('Расходы'!$B$25)</f>
      </c>
      <c r="I28" s="3">
        <f>IF($B$8="УСН «доходы»",E28,IF($B$8="УСН «доходы минус расходы»",MAX(0,E28-F28-G28-H28),0))*N($B$9)/100</f>
      </c>
      <c r="J28" s="3">
        <f>E28-F28-G28-H28-I28</f>
      </c>
      <c r="K28" s="3">
        <f>K27+J28</f>
      </c>
    </row>
    <row r="29">
      <c r="A29" s="3">
        <v>17</v>
      </c>
      <c r="B29" s="3"/>
      <c r="C29" s="3">
        <f>IF(N('Юнит-экономика'!$C$10)&gt;0,D28/'Юнит-экономика'!$C$10,0)</f>
      </c>
      <c r="D29" s="3">
        <f>D28+N(B29)-C29</f>
      </c>
      <c r="E29" s="3">
        <f>D29*N('Юнит-экономика'!$C$8)*N('Юнит-экономика'!$C$7)</f>
      </c>
      <c r="F29" s="3">
        <f>E29*(1-N('Юнит-экономика'!$C$9))</f>
      </c>
      <c r="G29" s="3">
        <f>N(B29)*N('Юнит-экономика'!$C$11)</f>
      </c>
      <c r="H29" s="3">
        <f>N('Расходы'!$B$25)</f>
      </c>
      <c r="I29" s="3">
        <f>IF($B$8="УСН «доходы»",E29,IF($B$8="УСН «доходы минус расходы»",MAX(0,E29-F29-G29-H29),0))*N($B$9)/100</f>
      </c>
      <c r="J29" s="3">
        <f>E29-F29-G29-H29-I29</f>
      </c>
      <c r="K29" s="3">
        <f>K28+J29</f>
      </c>
    </row>
    <row r="30">
      <c r="A30" s="3">
        <v>18</v>
      </c>
      <c r="B30" s="3"/>
      <c r="C30" s="3">
        <f>IF(N('Юнит-экономика'!$C$10)&gt;0,D29/'Юнит-экономика'!$C$10,0)</f>
      </c>
      <c r="D30" s="3">
        <f>D29+N(B30)-C30</f>
      </c>
      <c r="E30" s="3">
        <f>D30*N('Юнит-экономика'!$C$8)*N('Юнит-экономика'!$C$7)</f>
      </c>
      <c r="F30" s="3">
        <f>E30*(1-N('Юнит-экономика'!$C$9))</f>
      </c>
      <c r="G30" s="3">
        <f>N(B30)*N('Юнит-экономика'!$C$11)</f>
      </c>
      <c r="H30" s="3">
        <f>N('Расходы'!$B$25)</f>
      </c>
      <c r="I30" s="3">
        <f>IF($B$8="УСН «доходы»",E30,IF($B$8="УСН «доходы минус расходы»",MAX(0,E30-F30-G30-H30),0))*N($B$9)/100</f>
      </c>
      <c r="J30" s="3">
        <f>E30-F30-G30-H30-I30</f>
      </c>
      <c r="K30" s="3">
        <f>K29+J30</f>
      </c>
    </row>
    <row r="31">
      <c r="A31" s="3">
        <v>19</v>
      </c>
      <c r="B31" s="3"/>
      <c r="C31" s="3">
        <f>IF(N('Юнит-экономика'!$C$10)&gt;0,D30/'Юнит-экономика'!$C$10,0)</f>
      </c>
      <c r="D31" s="3">
        <f>D30+N(B31)-C31</f>
      </c>
      <c r="E31" s="3">
        <f>D31*N('Юнит-экономика'!$C$8)*N('Юнит-экономика'!$C$7)</f>
      </c>
      <c r="F31" s="3">
        <f>E31*(1-N('Юнит-экономика'!$C$9))</f>
      </c>
      <c r="G31" s="3">
        <f>N(B31)*N('Юнит-экономика'!$C$11)</f>
      </c>
      <c r="H31" s="3">
        <f>N('Расходы'!$B$25)</f>
      </c>
      <c r="I31" s="3">
        <f>IF($B$8="УСН «доходы»",E31,IF($B$8="УСН «доходы минус расходы»",MAX(0,E31-F31-G31-H31),0))*N($B$9)/100</f>
      </c>
      <c r="J31" s="3">
        <f>E31-F31-G31-H31-I31</f>
      </c>
      <c r="K31" s="3">
        <f>K30+J31</f>
      </c>
    </row>
    <row r="32">
      <c r="A32" s="3">
        <v>20</v>
      </c>
      <c r="B32" s="3"/>
      <c r="C32" s="3">
        <f>IF(N('Юнит-экономика'!$C$10)&gt;0,D31/'Юнит-экономика'!$C$10,0)</f>
      </c>
      <c r="D32" s="3">
        <f>D31+N(B32)-C32</f>
      </c>
      <c r="E32" s="3">
        <f>D32*N('Юнит-экономика'!$C$8)*N('Юнит-экономика'!$C$7)</f>
      </c>
      <c r="F32" s="3">
        <f>E32*(1-N('Юнит-экономика'!$C$9))</f>
      </c>
      <c r="G32" s="3">
        <f>N(B32)*N('Юнит-экономика'!$C$11)</f>
      </c>
      <c r="H32" s="3">
        <f>N('Расходы'!$B$25)</f>
      </c>
      <c r="I32" s="3">
        <f>IF($B$8="УСН «доходы»",E32,IF($B$8="УСН «доходы минус расходы»",MAX(0,E32-F32-G32-H32),0))*N($B$9)/100</f>
      </c>
      <c r="J32" s="3">
        <f>E32-F32-G32-H32-I32</f>
      </c>
      <c r="K32" s="3">
        <f>K31+J32</f>
      </c>
    </row>
    <row r="33">
      <c r="A33" s="3">
        <v>21</v>
      </c>
      <c r="B33" s="3"/>
      <c r="C33" s="3">
        <f>IF(N('Юнит-экономика'!$C$10)&gt;0,D32/'Юнит-экономика'!$C$10,0)</f>
      </c>
      <c r="D33" s="3">
        <f>D32+N(B33)-C33</f>
      </c>
      <c r="E33" s="3">
        <f>D33*N('Юнит-экономика'!$C$8)*N('Юнит-экономика'!$C$7)</f>
      </c>
      <c r="F33" s="3">
        <f>E33*(1-N('Юнит-экономика'!$C$9))</f>
      </c>
      <c r="G33" s="3">
        <f>N(B33)*N('Юнит-экономика'!$C$11)</f>
      </c>
      <c r="H33" s="3">
        <f>N('Расходы'!$B$25)</f>
      </c>
      <c r="I33" s="3">
        <f>IF($B$8="УСН «доходы»",E33,IF($B$8="УСН «доходы минус расходы»",MAX(0,E33-F33-G33-H33),0))*N($B$9)/100</f>
      </c>
      <c r="J33" s="3">
        <f>E33-F33-G33-H33-I33</f>
      </c>
      <c r="K33" s="3">
        <f>K32+J33</f>
      </c>
    </row>
    <row r="34">
      <c r="A34" s="3">
        <v>22</v>
      </c>
      <c r="B34" s="3"/>
      <c r="C34" s="3">
        <f>IF(N('Юнит-экономика'!$C$10)&gt;0,D33/'Юнит-экономика'!$C$10,0)</f>
      </c>
      <c r="D34" s="3">
        <f>D33+N(B34)-C34</f>
      </c>
      <c r="E34" s="3">
        <f>D34*N('Юнит-экономика'!$C$8)*N('Юнит-экономика'!$C$7)</f>
      </c>
      <c r="F34" s="3">
        <f>E34*(1-N('Юнит-экономика'!$C$9))</f>
      </c>
      <c r="G34" s="3">
        <f>N(B34)*N('Юнит-экономика'!$C$11)</f>
      </c>
      <c r="H34" s="3">
        <f>N('Расходы'!$B$25)</f>
      </c>
      <c r="I34" s="3">
        <f>IF($B$8="УСН «доходы»",E34,IF($B$8="УСН «доходы минус расходы»",MAX(0,E34-F34-G34-H34),0))*N($B$9)/100</f>
      </c>
      <c r="J34" s="3">
        <f>E34-F34-G34-H34-I34</f>
      </c>
      <c r="K34" s="3">
        <f>K33+J34</f>
      </c>
    </row>
    <row r="35">
      <c r="A35" s="3">
        <v>23</v>
      </c>
      <c r="B35" s="3"/>
      <c r="C35" s="3">
        <f>IF(N('Юнит-экономика'!$C$10)&gt;0,D34/'Юнит-экономика'!$C$10,0)</f>
      </c>
      <c r="D35" s="3">
        <f>D34+N(B35)-C35</f>
      </c>
      <c r="E35" s="3">
        <f>D35*N('Юнит-экономика'!$C$8)*N('Юнит-экономика'!$C$7)</f>
      </c>
      <c r="F35" s="3">
        <f>E35*(1-N('Юнит-экономика'!$C$9))</f>
      </c>
      <c r="G35" s="3">
        <f>N(B35)*N('Юнит-экономика'!$C$11)</f>
      </c>
      <c r="H35" s="3">
        <f>N('Расходы'!$B$25)</f>
      </c>
      <c r="I35" s="3">
        <f>IF($B$8="УСН «доходы»",E35,IF($B$8="УСН «доходы минус расходы»",MAX(0,E35-F35-G35-H35),0))*N($B$9)/100</f>
      </c>
      <c r="J35" s="3">
        <f>E35-F35-G35-H35-I35</f>
      </c>
      <c r="K35" s="3">
        <f>K34+J35</f>
      </c>
    </row>
    <row r="36">
      <c r="A36" s="3">
        <v>24</v>
      </c>
      <c r="B36" s="3"/>
      <c r="C36" s="3">
        <f>IF(N('Юнит-экономика'!$C$10)&gt;0,D35/'Юнит-экономика'!$C$10,0)</f>
      </c>
      <c r="D36" s="3">
        <f>D35+N(B36)-C36</f>
      </c>
      <c r="E36" s="3">
        <f>D36*N('Юнит-экономика'!$C$8)*N('Юнит-экономика'!$C$7)</f>
      </c>
      <c r="F36" s="3">
        <f>E36*(1-N('Юнит-экономика'!$C$9))</f>
      </c>
      <c r="G36" s="3">
        <f>N(B36)*N('Юнит-экономика'!$C$11)</f>
      </c>
      <c r="H36" s="3">
        <f>N('Расходы'!$B$25)</f>
      </c>
      <c r="I36" s="3">
        <f>IF($B$8="УСН «доходы»",E36,IF($B$8="УСН «доходы минус расходы»",MAX(0,E36-F36-G36-H36),0))*N($B$9)/100</f>
      </c>
      <c r="J36" s="3">
        <f>E36-F36-G36-H36-I36</f>
      </c>
      <c r="K36" s="3">
        <f>K35+J36</f>
      </c>
    </row>
  </sheetData>
  <mergeCells count="5">
    <mergeCell ref="A1:K1"/>
    <mergeCell ref="A2:K2"/>
    <mergeCell ref="A3:K3"/>
    <mergeCell ref="A4:K4"/>
    <mergeCell ref="A5:K5"/>
  </mergeCells>
  <dataValidations count="1">
    <dataValidation type="list" allowBlank="1" showErrorMessage="1" sqref="B8:B8">
      <formula1>"УСН «доходы»,УСН «доходы минус расходы»"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5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36" customWidth="1"/>
    <col min="2" max="2" width="14" customWidth="1"/>
    <col min="3" max="3" width="22" customWidth="1"/>
    <col min="4" max="4" width="11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Расходы: что купить на старт и что платить каждый месяц</t>
        </is>
      </c>
    </row>
    <row r="3" ht="30" customHeight="1">
      <c r="A3" s="4" t="inlineStr">
        <is>
          <t xml:space="preserve">Впиши суммы в рублях и в колонке «Откуда цифра» выбери источник: договор или счёт, прайс поставщика или допущение. Строки с пометкой «допущение» уточняй первыми.</t>
        </is>
      </c>
    </row>
    <row r="4" ht="45" customHeight="1">
      <c r="A4" s="4" t="inlineStr">
        <is>
          <t xml:space="preserve">Итог «На старт» план вычитает из денег нарастающим итогом в первом месяце, итог «Каждый месяц» встаёт в колонку «Постоянные расходы» плана. Взносы ИП за себя впиши двенадцатой частью годовой суммы.</t>
        </is>
      </c>
    </row>
    <row r="6">
      <c r="A6" s="2" t="inlineStr">
        <is>
          <t xml:space="preserve">Статья</t>
        </is>
      </c>
      <c r="B6" s="2" t="inlineStr">
        <is>
          <t xml:space="preserve">Сумма, ₽</t>
        </is>
      </c>
      <c r="C6" s="2" t="inlineStr">
        <is>
          <t xml:space="preserve">Откуда цифра</t>
        </is>
      </c>
      <c r="D6" s="2" t="inlineStr">
        <is>
          <t xml:space="preserve">Тип</t>
        </is>
      </c>
    </row>
    <row r="7">
      <c r="A7" s="6" t="inlineStr">
        <is>
          <t xml:space="preserve">На старт (разово)</t>
        </is>
      </c>
      <c r="B7" s="3"/>
      <c r="C7" s="3"/>
      <c r="D7" s="3"/>
    </row>
    <row r="8">
      <c r="A8" s="3" t="inlineStr">
        <is>
          <t xml:space="preserve">Ремонт и отделка</t>
        </is>
      </c>
      <c r="B8" s="3"/>
      <c r="C8" s="3"/>
      <c r="D8" s="3" t="inlineStr">
        <is>
          <t xml:space="preserve">ввод</t>
        </is>
      </c>
    </row>
    <row r="9">
      <c r="A9" s="3" t="inlineStr">
        <is>
          <t xml:space="preserve">Оборудование</t>
        </is>
      </c>
      <c r="B9" s="3"/>
      <c r="C9" s="3"/>
      <c r="D9" s="3" t="inlineStr">
        <is>
          <t xml:space="preserve">ввод</t>
        </is>
      </c>
    </row>
    <row r="10">
      <c r="A10" s="3" t="inlineStr">
        <is>
          <t xml:space="preserve">Мебель и вывеска</t>
        </is>
      </c>
      <c r="B10" s="3"/>
      <c r="C10" s="3"/>
      <c r="D10" s="3" t="inlineStr">
        <is>
          <t xml:space="preserve">ввод</t>
        </is>
      </c>
    </row>
    <row r="11">
      <c r="A11" s="3" t="inlineStr">
        <is>
          <t xml:space="preserve">Касса и эквайринг</t>
        </is>
      </c>
      <c r="B11" s="3"/>
      <c r="C11" s="3"/>
      <c r="D11" s="3" t="inlineStr">
        <is>
          <t xml:space="preserve">ввод</t>
        </is>
      </c>
    </row>
    <row r="12">
      <c r="A12" s="3" t="inlineStr">
        <is>
          <t xml:space="preserve">Первая закупка</t>
        </is>
      </c>
      <c r="B12" s="3"/>
      <c r="C12" s="3"/>
      <c r="D12" s="3" t="inlineStr">
        <is>
          <t xml:space="preserve">ввод</t>
        </is>
      </c>
    </row>
    <row r="13">
      <c r="A13" s="3" t="inlineStr">
        <is>
          <t xml:space="preserve">Залог за аренду</t>
        </is>
      </c>
      <c r="B13" s="3"/>
      <c r="C13" s="3"/>
      <c r="D13" s="3" t="inlineStr">
        <is>
          <t xml:space="preserve">ввод</t>
        </is>
      </c>
    </row>
    <row r="14">
      <c r="A14" s="3" t="inlineStr">
        <is>
          <t xml:space="preserve">Санитарные требования и документы</t>
        </is>
      </c>
      <c r="B14" s="3"/>
      <c r="C14" s="3"/>
      <c r="D14" s="3" t="inlineStr">
        <is>
          <t xml:space="preserve">ввод</t>
        </is>
      </c>
    </row>
    <row r="15">
      <c r="A15" s="3" t="inlineStr">
        <is>
          <t xml:space="preserve">Прочее</t>
        </is>
      </c>
      <c r="B15" s="3"/>
      <c r="C15" s="3"/>
      <c r="D15" s="3" t="inlineStr">
        <is>
          <t xml:space="preserve">ввод</t>
        </is>
      </c>
    </row>
    <row r="16">
      <c r="A16" s="5" t="inlineStr">
        <is>
          <t xml:space="preserve">Итого на старт</t>
        </is>
      </c>
      <c r="B16" s="3">
        <f>IF(COUNT(B8:B15)=0,"",SUM(B8:B15))</f>
      </c>
      <c r="C16" s="3"/>
      <c r="D16" s="3" t="inlineStr">
        <is>
          <t xml:space="preserve">формула</t>
        </is>
      </c>
    </row>
    <row r="17">
      <c r="A17" s="6" t="inlineStr">
        <is>
          <t xml:space="preserve">Каждый месяц (постоянные)</t>
        </is>
      </c>
      <c r="B17" s="3"/>
      <c r="C17" s="3"/>
      <c r="D17" s="3"/>
    </row>
    <row r="18">
      <c r="A18" s="3" t="inlineStr">
        <is>
          <t xml:space="preserve">Аренда</t>
        </is>
      </c>
      <c r="B18" s="3"/>
      <c r="C18" s="3"/>
      <c r="D18" s="3" t="inlineStr">
        <is>
          <t xml:space="preserve">ввод</t>
        </is>
      </c>
    </row>
    <row r="19">
      <c r="A19" s="3" t="inlineStr">
        <is>
          <t xml:space="preserve">Зарплата с налогами и взносами</t>
        </is>
      </c>
      <c r="B19" s="3"/>
      <c r="C19" s="3"/>
      <c r="D19" s="3" t="inlineStr">
        <is>
          <t xml:space="preserve">ввод</t>
        </is>
      </c>
    </row>
    <row r="20">
      <c r="A20" s="3" t="inlineStr">
        <is>
          <t xml:space="preserve">Коммунальные платежи</t>
        </is>
      </c>
      <c r="B20" s="3"/>
      <c r="C20" s="3"/>
      <c r="D20" s="3" t="inlineStr">
        <is>
          <t xml:space="preserve">ввод</t>
        </is>
      </c>
    </row>
    <row r="21">
      <c r="A21" s="3" t="inlineStr">
        <is>
          <t xml:space="preserve">Связь и программы</t>
        </is>
      </c>
      <c r="B21" s="3"/>
      <c r="C21" s="3"/>
      <c r="D21" s="3" t="inlineStr">
        <is>
          <t xml:space="preserve">ввод</t>
        </is>
      </c>
    </row>
    <row r="22">
      <c r="A22" s="3" t="inlineStr">
        <is>
          <t xml:space="preserve">Бухгалтерия</t>
        </is>
      </c>
      <c r="B22" s="3"/>
      <c r="C22" s="3"/>
      <c r="D22" s="3" t="inlineStr">
        <is>
          <t xml:space="preserve">ввод</t>
        </is>
      </c>
    </row>
    <row r="23">
      <c r="A23" s="3" t="inlineStr">
        <is>
          <t xml:space="preserve">Взносы ИП за себя (в месяц)</t>
        </is>
      </c>
      <c r="B23" s="3"/>
      <c r="C23" s="3"/>
      <c r="D23" s="3" t="inlineStr">
        <is>
          <t xml:space="preserve">ввод</t>
        </is>
      </c>
    </row>
    <row r="24">
      <c r="A24" s="3" t="inlineStr">
        <is>
          <t xml:space="preserve">Прочее</t>
        </is>
      </c>
      <c r="B24" s="3"/>
      <c r="C24" s="3"/>
      <c r="D24" s="3" t="inlineStr">
        <is>
          <t xml:space="preserve">ввод</t>
        </is>
      </c>
    </row>
    <row r="25">
      <c r="A25" s="5" t="inlineStr">
        <is>
          <t xml:space="preserve">Итого в месяц</t>
        </is>
      </c>
      <c r="B25" s="3">
        <f>IF(COUNT(B18:B24)=0,"",SUM(B18:B24))</f>
      </c>
      <c r="C25" s="3"/>
      <c r="D25" s="3" t="inlineStr">
        <is>
          <t xml:space="preserve">формула</t>
        </is>
      </c>
    </row>
  </sheetData>
  <mergeCells count="4">
    <mergeCell ref="A1:D1"/>
    <mergeCell ref="A2:D2"/>
    <mergeCell ref="A3:D3"/>
    <mergeCell ref="A4:D4"/>
  </mergeCells>
  <dataValidations count="2">
    <dataValidation type="list" allowBlank="1" showErrorMessage="1" sqref="C8:C15">
      <formula1>"договор или счёт,прайс поставщика,допущение"</formula1>
    </dataValidation>
    <dataValidation type="list" allowBlank="1" showErrorMessage="1" sqref="C18:C24">
      <formula1>"договор или счёт,прайс поставщика,допущение"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34" customWidth="1"/>
    <col min="2" max="2" width="16" customWidth="1"/>
    <col min="3" max="3" width="11" customWidth="1"/>
    <col min="4" max="4" width="48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Точка безубыточности: сколько клиентов покрывают постоянные расходы</t>
        </is>
      </c>
    </row>
    <row r="3" ht="30" customHeight="1">
      <c r="A3" s="4" t="inlineStr">
        <is>
          <t xml:space="preserve">Вводишь одно: дни работы в месяц. Остальное берётся с вкладок «Юнит-экономика» (колонка «Твой бизнес»), «Расходы» и «План на 24 месяца».</t>
        </is>
      </c>
    </row>
    <row r="4" ht="30" customHeight="1">
      <c r="A4" s="4" t="inlineStr">
        <is>
          <t xml:space="preserve">Каждый активный клиент требует CAC ÷ срок жизни в месяц на замену ушедших. Если замена дороже маржинального дохода, вкладка пишет «клиент не окупает свою замену».</t>
        </is>
      </c>
    </row>
    <row r="6">
      <c r="A6" s="2" t="inlineStr">
        <is>
          <t xml:space="preserve">Показатель</t>
        </is>
      </c>
      <c r="B6" s="2" t="inlineStr">
        <is>
          <t xml:space="preserve">Значение</t>
        </is>
      </c>
      <c r="C6" s="2" t="inlineStr">
        <is>
          <t xml:space="preserve">Тип</t>
        </is>
      </c>
      <c r="D6" s="2" t="inlineStr">
        <is>
          <t xml:space="preserve">Как считается</t>
        </is>
      </c>
    </row>
    <row r="7">
      <c r="A7" s="5" t="inlineStr">
        <is>
          <t xml:space="preserve">Постоянные расходы в месяц, ₽</t>
        </is>
      </c>
      <c r="B7" s="3">
        <f>IF(ISNUMBER('Расходы'!$B$25),'Расходы'!$B$25,"")</f>
      </c>
      <c r="C7" s="3" t="inlineStr">
        <is>
          <t xml:space="preserve">формула</t>
        </is>
      </c>
      <c r="D7" s="3" t="inlineStr">
        <is>
          <t xml:space="preserve">Итог блока «Каждый месяц» вкладки «Расходы».</t>
        </is>
      </c>
    </row>
    <row r="8" ht="30" customHeight="1">
      <c r="A8" s="5" t="inlineStr">
        <is>
          <t xml:space="preserve">Маржинальный доход с клиента в месяц, ₽</t>
        </is>
      </c>
      <c r="B8" s="3">
        <f>IF(ISNUMBER('Юнит-экономика'!$C$13),'Юнит-экономика'!$C$13,"")</f>
      </c>
      <c r="C8" s="3" t="inlineStr">
        <is>
          <t xml:space="preserve">формула</t>
        </is>
      </c>
      <c r="D8" s="3" t="inlineStr">
        <is>
          <t xml:space="preserve">Цена × покупок в месяц × маржа, с вкладки «Юнит-экономика».</t>
        </is>
      </c>
    </row>
    <row r="9">
      <c r="A9" s="5" t="inlineStr">
        <is>
          <t xml:space="preserve">Замена ушедших на клиента в месяц, ₽</t>
        </is>
      </c>
      <c r="B9" s="3">
        <f>IF(AND(ISNUMBER('Юнит-экономика'!$C$11),ISNUMBER('Юнит-экономика'!$C$10)),IF('Юнит-экономика'!$C$10&gt;0,'Юнит-экономика'!$C$11/'Юнит-экономика'!$C$10,""),"")</f>
      </c>
      <c r="C9" s="3" t="inlineStr">
        <is>
          <t xml:space="preserve">формула</t>
        </is>
      </c>
      <c r="D9" s="3" t="inlineStr">
        <is>
          <t xml:space="preserve">CAC ÷ срок жизни клиента.</t>
        </is>
      </c>
    </row>
    <row r="10" ht="30" customHeight="1">
      <c r="A10" s="5" t="inlineStr">
        <is>
          <t xml:space="preserve">Активных клиентов для безубыточности без привлечения</t>
        </is>
      </c>
      <c r="B10" s="3">
        <f>IF(AND(ISNUMBER(B7),ISNUMBER(B8)),IF(B8&gt;0,ROUNDUP(B7/B8,0),"—"),"")</f>
      </c>
      <c r="C10" s="3" t="inlineStr">
        <is>
          <t xml:space="preserve">формула</t>
        </is>
      </c>
      <c r="D10" s="3" t="inlineStr">
        <is>
          <t xml:space="preserve">Постоянные расходы ÷ маржинальный доход с клиента, с округлением вверх.</t>
        </is>
      </c>
    </row>
    <row r="11" ht="30" customHeight="1">
      <c r="A11" s="5" t="inlineStr">
        <is>
          <t xml:space="preserve">Активных клиентов с заменой ушедших</t>
        </is>
      </c>
      <c r="B11" s="3">
        <f>IF(AND(ISNUMBER(B7),ISNUMBER(B8),ISNUMBER(B9)),IF(B8&gt;B9,ROUNDUP(B7/(B8-B9),0),"клиент не окупает свою замену"),"")</f>
      </c>
      <c r="C11" s="3" t="inlineStr">
        <is>
          <t xml:space="preserve">формула</t>
        </is>
      </c>
      <c r="D11" s="3" t="inlineStr">
        <is>
          <t xml:space="preserve">Постоянные расходы ÷ (маржинальный доход − замена ушедших), с округлением вверх.</t>
        </is>
      </c>
    </row>
    <row r="12">
      <c r="A12" s="5" t="inlineStr">
        <is>
          <t xml:space="preserve">Дней работы в месяц</t>
        </is>
      </c>
      <c r="B12" s="3"/>
      <c r="C12" s="3" t="inlineStr">
        <is>
          <t xml:space="preserve">ввод</t>
        </is>
      </c>
      <c r="D12" s="3" t="inlineStr">
        <is>
          <t xml:space="preserve">Сколько дней в месяц точка открыта.</t>
        </is>
      </c>
    </row>
    <row r="13" ht="30" customHeight="1">
      <c r="A13" s="5" t="inlineStr">
        <is>
          <t xml:space="preserve">Покупок в день в точке безубыточности</t>
        </is>
      </c>
      <c r="B13" s="3">
        <f>IF(AND(ISNUMBER(B11),ISNUMBER('Юнит-экономика'!$C$8),N(B12)&gt;0),ROUND(B11*'Юнит-экономика'!$C$8/B12,1),"")</f>
      </c>
      <c r="C13" s="3" t="inlineStr">
        <is>
          <t xml:space="preserve">формула</t>
        </is>
      </c>
      <c r="D13" s="3" t="inlineStr">
        <is>
          <t xml:space="preserve">Активные клиенты с заменой ушедших × покупок в месяц ÷ дней работы.</t>
        </is>
      </c>
    </row>
    <row r="14" ht="30" customHeight="1">
      <c r="A14" s="5" t="inlineStr">
        <is>
          <t xml:space="preserve">Выручка в месяц в точке безубыточности, ₽</t>
        </is>
      </c>
      <c r="B14" s="3">
        <f>IF(AND(ISNUMBER(B11),ISNUMBER('Юнит-экономика'!$C$12)),B11*'Юнит-экономика'!$C$12,"")</f>
      </c>
      <c r="C14" s="3" t="inlineStr">
        <is>
          <t xml:space="preserve">формула</t>
        </is>
      </c>
      <c r="D14" s="3" t="inlineStr">
        <is>
          <t xml:space="preserve">Активные клиенты с заменой ушедших × выручка с клиента в месяц.</t>
        </is>
      </c>
    </row>
    <row r="15" ht="30" customHeight="1">
      <c r="A15" s="5" t="inlineStr">
        <is>
          <t xml:space="preserve">Месяц плана, когда активных клиентов хватает</t>
        </is>
      </c>
      <c r="B15" s="3">
        <f>IF(NOT(ISNUMBER(B11)),"",IF(SUM('План на 24 месяца'!$D$13:$D$36)=0,"",IFERROR(IF(SUMPRODUCT(MIN('План на 24 месяца'!$A$13:$A$36+100*('План на 24 месяца'!$D$13:$D$36&lt;B11)))&gt;24,"не за 24 месяца",SUMPRODUCT(MIN('План на 24 месяца'!$A$13:$A$36+100*('План на 24 месяца'!$D$13:$D$36&lt;B11)))),"не за 24 месяца")))</f>
      </c>
      <c r="C15" s="3" t="inlineStr">
        <is>
          <t xml:space="preserve">формула</t>
        </is>
      </c>
      <c r="D15" s="3" t="inlineStr">
        <is>
          <t xml:space="preserve">Первый месяц вкладки «План на 24 месяца», когда активных не меньше точки с заменой ушедших.</t>
        </is>
      </c>
    </row>
  </sheetData>
  <mergeCells count="4">
    <mergeCell ref="A1:D1"/>
    <mergeCell ref="A2:D2"/>
    <mergeCell ref="A3:D3"/>
    <mergeCell ref="A4:D4"/>
  </mergeCells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2" customWidth="1"/>
    <col min="2" max="2" width="26" customWidth="1"/>
    <col min="3" max="3" width="30" customWidth="1"/>
    <col min="4" max="4" width="34" customWidth="1"/>
    <col min="5" max="5" width="34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Как заполнить шаблон за 6 шагов</t>
        </is>
      </c>
    </row>
    <row r="3" ht="15" customHeight="1">
      <c r="A3" s="4" t="inlineStr">
        <is>
          <t xml:space="preserve">Шесть шагов по порядку: сначала один клиент, потом расходы, налог и план. Вводишь только в ячейки с типом «ввод», остальное считают формулы.</t>
        </is>
      </c>
    </row>
    <row r="5">
      <c r="A5" s="2" t="inlineStr">
        <is>
          <t xml:space="preserve">Шаг</t>
        </is>
      </c>
      <c r="B5" s="2" t="inlineStr">
        <is>
          <t xml:space="preserve">Вкладка и ячейки</t>
        </is>
      </c>
      <c r="C5" s="2" t="inlineStr">
        <is>
          <t xml:space="preserve">Что ввести</t>
        </is>
      </c>
      <c r="D5" s="2" t="inlineStr">
        <is>
          <t xml:space="preserve">Где взять</t>
        </is>
      </c>
      <c r="E5" s="2" t="inlineStr">
        <is>
          <t xml:space="preserve">Как проверить</t>
        </is>
      </c>
    </row>
    <row r="6" ht="75" customHeight="1">
      <c r="A6" s="5" t="inlineStr">
        <is>
          <t xml:space="preserve">1. Посчитай одного клиента</t>
        </is>
      </c>
      <c r="B6" s="3" t="inlineStr">
        <is>
          <t xml:space="preserve">«Юнит-экономика», колонка «Твой бизнес», C7:C11</t>
        </is>
      </c>
      <c r="C6" s="3" t="inlineStr">
        <is>
          <t xml:space="preserve">Цену одной покупки, покупок в месяц, маржу, срок жизни клиента и CAC.</t>
        </is>
      </c>
      <c r="D6" s="3" t="inlineStr">
        <is>
          <t xml:space="preserve">Цену бери из меню, маржу из себестоимости покупки, CAC как расходы на рекламу ÷ новые клиенты за тот же месяц; для новой идеи бери нормы категории как допущение.</t>
        </is>
      </c>
      <c r="E6" s="3" t="inlineStr">
        <is>
          <t xml:space="preserve">Если LTV/CAC меньше 1, дальше не иди: меняй цену, себестоимость или канал привлечения.</t>
        </is>
      </c>
    </row>
    <row r="7" ht="30" customHeight="1">
      <c r="A7" s="5" t="inlineStr">
        <is>
          <t xml:space="preserve">2. Перечисли расходы на старт</t>
        </is>
      </c>
      <c r="B7" s="3" t="inlineStr">
        <is>
          <t xml:space="preserve">«Расходы», блок «На старт (разово)», B8:C15</t>
        </is>
      </c>
      <c r="C7" s="3" t="inlineStr">
        <is>
          <t xml:space="preserve">Сумму по каждой статье и откуда цифра.</t>
        </is>
      </c>
      <c r="D7" s="3" t="inlineStr">
        <is>
          <t xml:space="preserve">Счета подрядчиков, прайсы на оборудование, договор аренды.</t>
        </is>
      </c>
      <c r="E7" s="3" t="inlineStr">
        <is>
          <t xml:space="preserve">Строки с пометкой «допущение» уточняй первыми.</t>
        </is>
      </c>
    </row>
    <row r="8" ht="75" customHeight="1">
      <c r="A8" s="5" t="inlineStr">
        <is>
          <t xml:space="preserve">3. Впиши постоянные расходы</t>
        </is>
      </c>
      <c r="B8" s="3" t="inlineStr">
        <is>
          <t xml:space="preserve">«Расходы», блок «Каждый месяц (постоянные)», B18:C24</t>
        </is>
      </c>
      <c r="C8" s="3" t="inlineStr">
        <is>
          <t xml:space="preserve">Аренду по договору, зарплаты с налогами и взносами, взносы ИП за себя.</t>
        </is>
      </c>
      <c r="D8" s="3" t="inlineStr">
        <is>
          <t xml:space="preserve">Договор аренды, расчёт зарплат. Взносы ИП за себя за 2026 год — 57 390 ₽ плюс 1 % с дохода свыше 300 000 ₽, но не больше 321 818 ₽; впиши двенадцатую часть годовой суммы.</t>
        </is>
      </c>
      <c r="E8" s="3" t="inlineStr">
        <is>
          <t xml:space="preserve">Итог должен появиться в колонке «Постоянные расходы» плана.</t>
        </is>
      </c>
    </row>
    <row r="9" ht="45" customHeight="1">
      <c r="A9" s="5" t="inlineStr">
        <is>
          <t xml:space="preserve">4. Выбери налоговый режим</t>
        </is>
      </c>
      <c r="B9" s="3" t="inlineStr">
        <is>
          <t xml:space="preserve">«План на 24 месяца», шапка: B8 и B9</t>
        </is>
      </c>
      <c r="C9" s="3" t="inlineStr">
        <is>
          <t xml:space="preserve">Режим из списка и ставку своего региона, числом процентов.</t>
        </is>
      </c>
      <c r="D9" s="3" t="inlineStr">
        <is>
          <t xml:space="preserve">Базовая ставка 6 % на «доходах» и 15 % на «доходах минус расходы»; законы регионов могут её снизить.</t>
        </is>
      </c>
      <c r="E9" s="3" t="inlineStr">
        <is>
          <t xml:space="preserve">На «доходах» налог появится с первой выручки, на «доходах минус расходы» в убыточные месяцы он будет нулевым.</t>
        </is>
      </c>
    </row>
    <row r="10" ht="45" customHeight="1">
      <c r="A10" s="5" t="inlineStr">
        <is>
          <t xml:space="preserve">5. Распиши новых клиентов по месяцам</t>
        </is>
      </c>
      <c r="B10" s="3" t="inlineStr">
        <is>
          <t xml:space="preserve">«План на 24 месяца», колонка «Новые клиенты», B13:B36</t>
        </is>
      </c>
      <c r="C10" s="3" t="inlineStr">
        <is>
          <t xml:space="preserve">Новых клиентов в каждом месяце.</t>
        </is>
      </c>
      <c r="D10" s="3" t="inlineStr">
        <is>
          <t xml:space="preserve">Спрос: запросы в месяц × 12 × 2 % ÷ 12, где 2 % — допущение нашей методики.</t>
        </is>
      </c>
      <c r="E10" s="3" t="inlineStr">
        <is>
          <t xml:space="preserve">Каждое число сверь с потолком: оно не больше потолка спроса.</t>
        </is>
      </c>
    </row>
    <row r="11" ht="60" customHeight="1">
      <c r="A11" s="5" t="inlineStr">
        <is>
          <t xml:space="preserve">6. Прочитай ответы</t>
        </is>
      </c>
      <c r="B11" s="3" t="inlineStr">
        <is>
          <t xml:space="preserve">«План на 24 месяца», B10 и B11; вкладка «Точка безубыточности»</t>
        </is>
      </c>
      <c r="C11" s="3" t="inlineStr">
        <is>
          <t xml:space="preserve">Ничего: месяц возврата и самая глубокая точка стоят в шапке плана, клиенты в точке безубыточности — на своей вкладке.</t>
        </is>
      </c>
      <c r="D11" s="3" t="inlineStr">
        <is>
          <t xml:space="preserve">После запуска каждый месяц вписывай настоящее число новых клиентов вместо плана.</t>
        </is>
      </c>
      <c r="E11" s="3" t="inlineStr">
        <is>
          <t xml:space="preserve">Если в ячейке «не за 24 месяца», вернись к шагу 1.</t>
        </is>
      </c>
    </row>
    <row r="12">
      <c r="A12" s="3"/>
      <c r="B12" s="3"/>
      <c r="C12" s="3"/>
      <c r="D12" s="3"/>
      <c r="E12" s="3"/>
    </row>
    <row r="13">
      <c r="A13" s="6" t="inlineStr">
        <is>
          <t xml:space="preserve">Упрощения модели</t>
        </is>
      </c>
      <c r="B13" s="3"/>
      <c r="C13" s="3"/>
      <c r="D13" s="3"/>
      <c r="E13" s="3"/>
    </row>
    <row r="14" ht="30" customHeight="1">
      <c r="A14" s="5" t="inlineStr">
        <is>
          <t xml:space="preserve">Уход клиентов</t>
        </is>
      </c>
      <c r="B14" s="3" t="inlineStr">
        <is>
          <t xml:space="preserve">Клиенты уходят равномерно, по 1 ÷ срок жизни в месяц.</t>
        </is>
      </c>
      <c r="C14" s="3"/>
      <c r="D14" s="3"/>
      <c r="E14" s="3"/>
    </row>
    <row r="15" ht="45" customHeight="1">
      <c r="A15" s="5" t="inlineStr">
        <is>
          <t xml:space="preserve">Налог</t>
        </is>
      </c>
      <c r="B15" s="3" t="inlineStr">
        <is>
          <t xml:space="preserve">Налог считается без вычета взносов и минимального налога; НДС модель тоже не считает.</t>
        </is>
      </c>
      <c r="C15" s="3"/>
      <c r="D15" s="3"/>
      <c r="E15" s="3"/>
    </row>
    <row r="16" ht="30" customHeight="1">
      <c r="A16" s="5" t="inlineStr">
        <is>
          <t xml:space="preserve">Цены и расходы</t>
        </is>
      </c>
      <c r="B16" s="3" t="inlineStr">
        <is>
          <t xml:space="preserve">Цены и расходы по месяцам не растут.</t>
        </is>
      </c>
      <c r="C16" s="3"/>
      <c r="D16" s="3"/>
      <c r="E16" s="3"/>
    </row>
    <row r="17" ht="90" customHeight="1">
      <c r="A17" s="5" t="inlineStr">
        <is>
          <t xml:space="preserve">Пример</t>
        </is>
      </c>
      <c r="B17" s="3" t="inlineStr">
        <is>
          <t xml:space="preserve">В проверке идеи кофейни нет аренды и зарплат, поэтому вкладки «План на 24 месяца», «Расходы» и «Точка безубыточности» в файле пустые: их заполняешь ты.</t>
        </is>
      </c>
      <c r="C17" s="3"/>
      <c r="D17" s="3"/>
      <c r="E17" s="3"/>
    </row>
  </sheetData>
  <mergeCells count="3">
    <mergeCell ref="A1:E1"/>
    <mergeCell ref="A2:E2"/>
    <mergeCell ref="A3:E3"/>
  </mergeCell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финансовой модели с юнит-экономикой</dc:title>
  <dc:creator>Fox021</dc:creator>
  <dc:language>ru-RU</dc:language>
  <dcterms:created xsi:type="dcterms:W3CDTF">2026-10-21T00:00:00Z</dcterms:created>
  <dcterms:modified xsi:type="dcterms:W3CDTF">2026-10-21T00:00:00Z</dcterms:modified>
</cp:coreProperties>
</file>